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30" windowHeight="13035"/>
  </bookViews>
  <sheets>
    <sheet name="RES &amp; Small ALL_ONLY 2019" sheetId="1" r:id="rId1"/>
  </sheets>
  <calcPr calcId="145621"/>
</workbook>
</file>

<file path=xl/calcChain.xml><?xml version="1.0" encoding="utf-8"?>
<calcChain xmlns="http://schemas.openxmlformats.org/spreadsheetml/2006/main">
  <c r="O47" i="1" l="1"/>
  <c r="O40" i="1"/>
  <c r="O38" i="1"/>
  <c r="O36" i="1"/>
  <c r="O34" i="1"/>
  <c r="O32" i="1"/>
  <c r="O30" i="1"/>
  <c r="O28" i="1"/>
  <c r="O23" i="1"/>
  <c r="O21" i="1"/>
  <c r="O19" i="1"/>
  <c r="O17" i="1"/>
  <c r="O15" i="1"/>
  <c r="O13" i="1"/>
  <c r="O11" i="1"/>
  <c r="O9" i="1"/>
  <c r="I32" i="1" l="1"/>
  <c r="I13" i="1"/>
  <c r="H13" i="1"/>
  <c r="G13" i="1" l="1"/>
  <c r="F13" i="1"/>
  <c r="E13" i="1"/>
  <c r="D13" i="1"/>
  <c r="C13" i="1"/>
  <c r="H32" i="1"/>
  <c r="G32" i="1"/>
  <c r="F32" i="1"/>
  <c r="E32" i="1"/>
  <c r="D32" i="1"/>
  <c r="C32" i="1"/>
  <c r="C21" i="1" l="1"/>
  <c r="D21" i="1"/>
  <c r="E21" i="1"/>
  <c r="F21" i="1"/>
  <c r="G21" i="1"/>
  <c r="H21" i="1"/>
  <c r="I21" i="1"/>
  <c r="J21" i="1"/>
  <c r="K21" i="1"/>
  <c r="L21" i="1"/>
  <c r="C23" i="1"/>
  <c r="D23" i="1"/>
  <c r="E23" i="1"/>
  <c r="F23" i="1"/>
  <c r="G23" i="1"/>
  <c r="H23" i="1"/>
  <c r="I23" i="1"/>
  <c r="J23" i="1"/>
  <c r="K23" i="1"/>
  <c r="L23" i="1"/>
  <c r="C40" i="1"/>
  <c r="D40" i="1"/>
  <c r="E40" i="1"/>
  <c r="E47" i="1" s="1"/>
  <c r="F40" i="1"/>
  <c r="G40" i="1"/>
  <c r="H40" i="1"/>
  <c r="I40" i="1"/>
  <c r="J40" i="1"/>
  <c r="J47" i="1" s="1"/>
  <c r="K40" i="1"/>
  <c r="L40" i="1"/>
  <c r="C42" i="1"/>
  <c r="D42" i="1"/>
  <c r="D49" i="1" s="1"/>
  <c r="E42" i="1"/>
  <c r="F42" i="1"/>
  <c r="G42" i="1"/>
  <c r="H42" i="1"/>
  <c r="H49" i="1" s="1"/>
  <c r="I42" i="1"/>
  <c r="O42" i="1" s="1"/>
  <c r="J42" i="1"/>
  <c r="K42" i="1"/>
  <c r="L42" i="1"/>
  <c r="L49" i="1" s="1"/>
  <c r="J49" i="1"/>
  <c r="N21" i="1"/>
  <c r="N23" i="1"/>
  <c r="M23" i="1"/>
  <c r="M21" i="1"/>
  <c r="N40" i="1"/>
  <c r="N42" i="1"/>
  <c r="M42" i="1"/>
  <c r="M40" i="1"/>
  <c r="I47" i="1" l="1"/>
  <c r="F47" i="1"/>
  <c r="M49" i="1"/>
  <c r="K49" i="1"/>
  <c r="G49" i="1"/>
  <c r="N49" i="1"/>
  <c r="F49" i="1"/>
  <c r="I49" i="1"/>
  <c r="O49" i="1" s="1"/>
  <c r="E49" i="1"/>
  <c r="N47" i="1"/>
  <c r="L47" i="1"/>
  <c r="H47" i="1"/>
  <c r="D47" i="1"/>
  <c r="M47" i="1"/>
  <c r="K47" i="1"/>
  <c r="G47" i="1"/>
  <c r="C49" i="1"/>
  <c r="C47" i="1"/>
</calcChain>
</file>

<file path=xl/sharedStrings.xml><?xml version="1.0" encoding="utf-8"?>
<sst xmlns="http://schemas.openxmlformats.org/spreadsheetml/2006/main" count="72" uniqueCount="31">
  <si>
    <t>Central Maine Power Company</t>
  </si>
  <si>
    <t>Residential and Small Commercial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</si>
  <si>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</si>
  <si>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</si>
  <si>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</si>
  <si>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</si>
  <si>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</si>
  <si>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</si>
  <si>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</si>
  <si>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</si>
  <si>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</si>
  <si>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</si>
  <si>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</si>
  <si>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</si>
  <si>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</si>
  <si>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Residential</t>
  </si>
  <si>
    <t>Customers</t>
  </si>
  <si>
    <t>kWh</t>
  </si>
  <si>
    <t>Area Lights</t>
  </si>
  <si>
    <t>Total Residential</t>
  </si>
  <si>
    <t>Small Commercial</t>
  </si>
  <si>
    <t>Street Lights</t>
  </si>
  <si>
    <t>Total Small</t>
  </si>
  <si>
    <t>Commercial</t>
  </si>
  <si>
    <t xml:space="preserve">Total Residential </t>
  </si>
  <si>
    <t xml:space="preserve">and Small </t>
  </si>
  <si>
    <t>1/  Customers are average annual customers.</t>
  </si>
  <si>
    <t xml:space="preserve">SmartCare is programmed more accurately to use an engeneering dark hours table to estimate monthly consumption for street and area lights. </t>
  </si>
  <si>
    <t>kWh SOP Only</t>
  </si>
  <si>
    <t>2019 Billing Units - All and SOP Only Customers</t>
  </si>
  <si>
    <t>Customers SOP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</si>
</sst>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##,000"/>
  </numFmts>
  <fonts count="9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1F497D"/>
      <name val="Verdana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7" fillId="0" borderId="10" applyNumberFormat="0" applyProtection="0">
      <alignment horizontal="right" vertical="center"/>
    </xf>
    <xf numFmtId="4" fontId="8" fillId="2" borderId="11" applyNumberFormat="0" applyProtection="0">
      <alignment vertical="center"/>
    </xf>
  </cellStyleXfs>
  <cellXfs count="35">
    <xf numFmtId="0" fontId="0" fillId="0" borderId="0" xfId="0"/>
    <xf numFmtId="0" fontId="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164" fontId="3" fillId="0" borderId="0" xfId="1" applyNumberFormat="1" applyFill="1" applyBorder="1" applyAlignment="1">
      <alignment horizontal="centerContinuous"/>
    </xf>
    <xf numFmtId="164" fontId="3" fillId="0" borderId="0" xfId="1" applyNumberForma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3" fillId="0" borderId="0" xfId="0" applyFont="1" applyBorder="1" applyAlignment="1">
      <alignment horizontal="centerContinuous"/>
    </xf>
    <xf numFmtId="164" fontId="3" fillId="0" borderId="0" xfId="1" applyNumberForma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164" fontId="4" fillId="0" borderId="3" xfId="1" applyNumberFormat="1" applyFont="1" applyBorder="1" applyAlignment="1">
      <alignment horizontal="centerContinuous"/>
    </xf>
    <xf numFmtId="0" fontId="4" fillId="0" borderId="5" xfId="0" applyFont="1" applyBorder="1"/>
    <xf numFmtId="164" fontId="3" fillId="0" borderId="0" xfId="1" applyNumberFormat="1" applyBorder="1"/>
    <xf numFmtId="0" fontId="3" fillId="0" borderId="5" xfId="0" applyFont="1" applyBorder="1"/>
    <xf numFmtId="164" fontId="3" fillId="0" borderId="0" xfId="1" applyNumberFormat="1" applyFill="1" applyBorder="1"/>
    <xf numFmtId="0" fontId="3" fillId="0" borderId="7" xfId="0" applyFont="1" applyBorder="1"/>
    <xf numFmtId="0" fontId="0" fillId="0" borderId="8" xfId="0" applyBorder="1"/>
    <xf numFmtId="164" fontId="3" fillId="0" borderId="8" xfId="1" applyNumberFormat="1" applyBorder="1"/>
    <xf numFmtId="0" fontId="3" fillId="0" borderId="0" xfId="0" applyFont="1" applyBorder="1"/>
    <xf numFmtId="0" fontId="4" fillId="0" borderId="1" xfId="0" applyFont="1" applyBorder="1"/>
    <xf numFmtId="164" fontId="3" fillId="0" borderId="2" xfId="1" applyNumberFormat="1" applyBorder="1"/>
    <xf numFmtId="0" fontId="4" fillId="0" borderId="7" xfId="0" applyFont="1" applyBorder="1"/>
    <xf numFmtId="0" fontId="4" fillId="0" borderId="4" xfId="2" applyFont="1" applyFill="1" applyBorder="1" applyAlignment="1">
      <alignment horizontal="centerContinuous"/>
    </xf>
    <xf numFmtId="164" fontId="0" fillId="0" borderId="6" xfId="0" applyNumberFormat="1" applyFill="1" applyBorder="1"/>
    <xf numFmtId="164" fontId="0" fillId="0" borderId="9" xfId="0" applyNumberFormat="1" applyFill="1" applyBorder="1"/>
    <xf numFmtId="164" fontId="3" fillId="0" borderId="6" xfId="1" applyNumberFormat="1" applyFill="1" applyBorder="1"/>
    <xf numFmtId="164" fontId="3" fillId="0" borderId="9" xfId="1" applyNumberFormat="1" applyFill="1" applyBorder="1"/>
    <xf numFmtId="3" fontId="0" fillId="0" borderId="0" xfId="0" applyNumberFormat="1" applyFill="1" applyBorder="1"/>
    <xf numFmtId="39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horizontal="centerContinuous"/>
    </xf>
    <xf numFmtId="0" fontId="6" fillId="0" borderId="0" xfId="0" applyFont="1" applyBorder="1"/>
    <xf numFmtId="164" fontId="1" fillId="0" borderId="0" xfId="7" applyNumberFormat="1" applyFont="1"/>
    <xf numFmtId="164" fontId="1" fillId="0" borderId="0" xfId="7" applyNumberFormat="1" applyFont="1"/>
  </cellXfs>
  <cellStyles count="10">
    <cellStyle name="Comma" xfId="1" builtinId="3"/>
    <cellStyle name="Comma 2" xfId="3"/>
    <cellStyle name="Comma 3" xfId="7"/>
    <cellStyle name="Normal" xfId="0" builtinId="0"/>
    <cellStyle name="Normal 2" xfId="4"/>
    <cellStyle name="Normal 3" xfId="5"/>
    <cellStyle name="Normal 4" xfId="6"/>
    <cellStyle name="Normal_AllinCoreRecalculated2" xfId="2"/>
    <cellStyle name="SAPBEXaggData" xfId="9"/>
    <cellStyle name="SAPDataTotalCell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topLeftCell="A6" zoomScaleNormal="100" workbookViewId="0">
      <pane xSplit="2" topLeftCell="C1" activePane="topRight" state="frozenSplit"/>
      <selection pane="topRight" activeCell="I30" sqref="I30"/>
    </sheetView>
  </sheetViews>
  <sheetFormatPr defaultRowHeight="12.75" x14ac:dyDescent="0.2"/>
  <cols>
    <col min="1" max="1" width="17.42578125" style="19" customWidth="1"/>
    <col min="2" max="2" width="19.42578125" style="6" customWidth="1"/>
    <col min="3" max="3" width="13.85546875" style="13" customWidth="1"/>
    <col min="4" max="14" width="12.28515625" style="13" customWidth="1"/>
    <col min="15" max="15" width="20" style="30" bestFit="1" customWidth="1"/>
    <col min="16" max="16384" width="9.140625" style="6"/>
  </cols>
  <sheetData>
    <row r="1" spans="1:15" x14ac:dyDescent="0.2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5" x14ac:dyDescent="0.2">
      <c r="A2" s="7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x14ac:dyDescent="0.2">
      <c r="A3" s="31" t="s">
        <v>29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 x14ac:dyDescent="0.2">
      <c r="A4" s="7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x14ac:dyDescent="0.2">
      <c r="A5" s="7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 x14ac:dyDescent="0.2">
      <c r="A6" s="7"/>
      <c r="B6" s="5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x14ac:dyDescent="0.2">
      <c r="A7" s="7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"/>
    </row>
    <row r="8" spans="1:15" x14ac:dyDescent="0.2">
      <c r="A8" s="9"/>
      <c r="B8" s="10"/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  <c r="O8" s="23" t="s">
        <v>14</v>
      </c>
    </row>
    <row r="9" spans="1:15" x14ac:dyDescent="0.2">
      <c r="A9" s="12" t="s">
        <v>15</v>
      </c>
      <c r="B9" s="6" t="s">
        <v>16</v>
      </c>
      <c r="C9" s="13">
        <v>573045</v>
      </c>
      <c r="D9" s="13">
        <v>573486</v>
      </c>
      <c r="E9" s="13">
        <v>572847</v>
      </c>
      <c r="F9" s="13">
        <v>570002</v>
      </c>
      <c r="G9" s="13">
        <v>568714</v>
      </c>
      <c r="H9" s="13">
        <v>568011.15905761719</v>
      </c>
      <c r="I9" s="13">
        <v>566873.81399536098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4">
        <f>AVERAGE(C9:I9)</f>
        <v>570425.56757899688</v>
      </c>
    </row>
    <row r="10" spans="1:15" x14ac:dyDescent="0.2">
      <c r="A10" s="12"/>
      <c r="O10" s="24"/>
    </row>
    <row r="11" spans="1:15" x14ac:dyDescent="0.2">
      <c r="A11" s="14"/>
      <c r="B11" s="6" t="s">
        <v>17</v>
      </c>
      <c r="C11" s="13">
        <v>374068896</v>
      </c>
      <c r="D11" s="13">
        <v>365484864</v>
      </c>
      <c r="E11" s="13">
        <v>335348960</v>
      </c>
      <c r="F11" s="13">
        <v>301691008</v>
      </c>
      <c r="G11" s="13">
        <v>272653024</v>
      </c>
      <c r="H11" s="13">
        <v>274839040</v>
      </c>
      <c r="I11" s="13">
        <v>299407584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4">
        <f>SUM(C11:I11)</f>
        <v>2223493376</v>
      </c>
    </row>
    <row r="12" spans="1:15" x14ac:dyDescent="0.2">
      <c r="A12" s="14"/>
      <c r="O12" s="24"/>
    </row>
    <row r="13" spans="1:15" x14ac:dyDescent="0.2">
      <c r="A13" s="14"/>
      <c r="B13" s="6" t="s">
        <v>30</v>
      </c>
      <c r="C13" s="33">
        <f>482028+3431</f>
        <v>485459</v>
      </c>
      <c r="D13" s="33">
        <f>482883+3431</f>
        <v>486314</v>
      </c>
      <c r="E13" s="33">
        <f>484952+3431</f>
        <v>488383</v>
      </c>
      <c r="F13" s="33">
        <f>485789+3431</f>
        <v>489220</v>
      </c>
      <c r="G13" s="33">
        <f>486931+3431</f>
        <v>490362</v>
      </c>
      <c r="H13" s="33">
        <f>488091+3431</f>
        <v>491522</v>
      </c>
      <c r="I13" s="13">
        <f>489889+3431</f>
        <v>493320</v>
      </c>
      <c r="O13" s="24">
        <f>AVERAGE(C13:I13)</f>
        <v>489225.71428571426</v>
      </c>
    </row>
    <row r="14" spans="1:15" x14ac:dyDescent="0.2">
      <c r="A14" s="14"/>
      <c r="O14" s="24"/>
    </row>
    <row r="15" spans="1:15" x14ac:dyDescent="0.2">
      <c r="A15" s="14"/>
      <c r="B15" s="6" t="s">
        <v>28</v>
      </c>
      <c r="C15" s="13">
        <v>325406912</v>
      </c>
      <c r="D15" s="13">
        <v>318599424</v>
      </c>
      <c r="E15" s="13">
        <v>292434080</v>
      </c>
      <c r="F15" s="13">
        <v>262248880</v>
      </c>
      <c r="G15" s="13">
        <v>236267968</v>
      </c>
      <c r="H15" s="13">
        <v>237441152</v>
      </c>
      <c r="I15" s="13">
        <v>260503104</v>
      </c>
      <c r="O15" s="24">
        <f>SUM(C15:I15)</f>
        <v>1932901520</v>
      </c>
    </row>
    <row r="16" spans="1:15" x14ac:dyDescent="0.2">
      <c r="A16" s="14"/>
      <c r="O16" s="24"/>
    </row>
    <row r="17" spans="1:15" x14ac:dyDescent="0.2">
      <c r="A17" s="12" t="s">
        <v>18</v>
      </c>
      <c r="B17" s="6" t="s">
        <v>16</v>
      </c>
      <c r="C17" s="13">
        <v>5303</v>
      </c>
      <c r="D17" s="13">
        <v>5299</v>
      </c>
      <c r="E17" s="15">
        <v>5292</v>
      </c>
      <c r="F17" s="13">
        <v>5331</v>
      </c>
      <c r="G17" s="13">
        <v>5336</v>
      </c>
      <c r="H17" s="13">
        <v>5324</v>
      </c>
      <c r="I17" s="13">
        <v>5324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4">
        <f>AVERAGE(C17:I17)</f>
        <v>5315.5714285714284</v>
      </c>
    </row>
    <row r="18" spans="1:15" x14ac:dyDescent="0.2">
      <c r="A18" s="14"/>
      <c r="O18" s="24"/>
    </row>
    <row r="19" spans="1:15" x14ac:dyDescent="0.2">
      <c r="A19" s="14"/>
      <c r="B19" s="6" t="s">
        <v>17</v>
      </c>
      <c r="C19" s="13">
        <v>1000792</v>
      </c>
      <c r="D19" s="13">
        <v>902571</v>
      </c>
      <c r="E19" s="13">
        <v>814694</v>
      </c>
      <c r="F19" s="13">
        <v>701213</v>
      </c>
      <c r="G19" s="13">
        <v>643531</v>
      </c>
      <c r="H19" s="13">
        <v>562067</v>
      </c>
      <c r="I19" s="13">
        <v>562067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4">
        <f>SUM(C19:I19)</f>
        <v>5186935</v>
      </c>
    </row>
    <row r="20" spans="1:15" x14ac:dyDescent="0.2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5"/>
    </row>
    <row r="21" spans="1:15" x14ac:dyDescent="0.2">
      <c r="A21" s="12" t="s">
        <v>19</v>
      </c>
      <c r="B21" s="6" t="s">
        <v>16</v>
      </c>
      <c r="C21" s="13">
        <f t="shared" ref="C21:L21" si="0">C9+C17</f>
        <v>578348</v>
      </c>
      <c r="D21" s="13">
        <f t="shared" si="0"/>
        <v>578785</v>
      </c>
      <c r="E21" s="13">
        <f t="shared" si="0"/>
        <v>578139</v>
      </c>
      <c r="F21" s="13">
        <f t="shared" si="0"/>
        <v>575333</v>
      </c>
      <c r="G21" s="13">
        <f t="shared" si="0"/>
        <v>574050</v>
      </c>
      <c r="H21" s="13">
        <f t="shared" si="0"/>
        <v>573335.15905761719</v>
      </c>
      <c r="I21" s="13">
        <f t="shared" si="0"/>
        <v>572197.81399536098</v>
      </c>
      <c r="J21" s="13">
        <f t="shared" si="0"/>
        <v>0</v>
      </c>
      <c r="K21" s="13">
        <f t="shared" si="0"/>
        <v>0</v>
      </c>
      <c r="L21" s="13">
        <f t="shared" si="0"/>
        <v>0</v>
      </c>
      <c r="M21" s="13">
        <f>M9+M17</f>
        <v>0</v>
      </c>
      <c r="N21" s="13">
        <f>N9+N17</f>
        <v>0</v>
      </c>
      <c r="O21" s="26">
        <f>AVERAGE(C21:I21)</f>
        <v>575741.13900756824</v>
      </c>
    </row>
    <row r="22" spans="1:15" x14ac:dyDescent="0.2">
      <c r="A22" s="14"/>
      <c r="O22" s="26"/>
    </row>
    <row r="23" spans="1:15" x14ac:dyDescent="0.2">
      <c r="A23" s="16"/>
      <c r="B23" s="17" t="s">
        <v>17</v>
      </c>
      <c r="C23" s="18">
        <f t="shared" ref="C23:L23" si="1">C11+C19</f>
        <v>375069688</v>
      </c>
      <c r="D23" s="18">
        <f t="shared" si="1"/>
        <v>366387435</v>
      </c>
      <c r="E23" s="18">
        <f t="shared" si="1"/>
        <v>336163654</v>
      </c>
      <c r="F23" s="18">
        <f t="shared" si="1"/>
        <v>302392221</v>
      </c>
      <c r="G23" s="18">
        <f t="shared" si="1"/>
        <v>273296555</v>
      </c>
      <c r="H23" s="18">
        <f t="shared" si="1"/>
        <v>275401107</v>
      </c>
      <c r="I23" s="18">
        <f t="shared" si="1"/>
        <v>299969651</v>
      </c>
      <c r="J23" s="18">
        <f t="shared" si="1"/>
        <v>0</v>
      </c>
      <c r="K23" s="18">
        <f t="shared" si="1"/>
        <v>0</v>
      </c>
      <c r="L23" s="18">
        <f t="shared" si="1"/>
        <v>0</v>
      </c>
      <c r="M23" s="18">
        <f>M11+M19</f>
        <v>0</v>
      </c>
      <c r="N23" s="18">
        <f>N11+N19</f>
        <v>0</v>
      </c>
      <c r="O23" s="27">
        <f>SUM(C23:I23)</f>
        <v>2228680311</v>
      </c>
    </row>
    <row r="24" spans="1:15" x14ac:dyDescent="0.2">
      <c r="O24" s="15"/>
    </row>
    <row r="25" spans="1:15" x14ac:dyDescent="0.2">
      <c r="A25" s="32" t="s">
        <v>27</v>
      </c>
      <c r="O25" s="15"/>
    </row>
    <row r="26" spans="1:15" x14ac:dyDescent="0.2">
      <c r="O26" s="28"/>
    </row>
    <row r="27" spans="1:15" x14ac:dyDescent="0.2">
      <c r="A27" s="9"/>
      <c r="B27" s="10"/>
      <c r="C27" s="11" t="s">
        <v>2</v>
      </c>
      <c r="D27" s="11" t="s">
        <v>3</v>
      </c>
      <c r="E27" s="11" t="s">
        <v>4</v>
      </c>
      <c r="F27" s="11" t="s">
        <v>5</v>
      </c>
      <c r="G27" s="11" t="s">
        <v>6</v>
      </c>
      <c r="H27" s="11" t="s">
        <v>7</v>
      </c>
      <c r="I27" s="11" t="s">
        <v>8</v>
      </c>
      <c r="J27" s="11" t="s">
        <v>9</v>
      </c>
      <c r="K27" s="11" t="s">
        <v>10</v>
      </c>
      <c r="L27" s="11" t="s">
        <v>11</v>
      </c>
      <c r="M27" s="11" t="s">
        <v>12</v>
      </c>
      <c r="N27" s="11" t="s">
        <v>13</v>
      </c>
      <c r="O27" s="23" t="s">
        <v>14</v>
      </c>
    </row>
    <row r="28" spans="1:15" x14ac:dyDescent="0.2">
      <c r="A28" s="12" t="s">
        <v>20</v>
      </c>
      <c r="B28" s="6" t="s">
        <v>16</v>
      </c>
      <c r="C28" s="13">
        <v>56462</v>
      </c>
      <c r="D28" s="13">
        <v>56527</v>
      </c>
      <c r="E28" s="13">
        <v>56590</v>
      </c>
      <c r="F28" s="13">
        <v>56631</v>
      </c>
      <c r="G28" s="13">
        <v>56774</v>
      </c>
      <c r="H28" s="13">
        <v>56952</v>
      </c>
      <c r="I28" s="13">
        <v>57119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4">
        <f>AVERAGE(C28:I28)</f>
        <v>56722.142857142855</v>
      </c>
    </row>
    <row r="29" spans="1:15" x14ac:dyDescent="0.2">
      <c r="A29" s="12"/>
      <c r="O29" s="26"/>
    </row>
    <row r="30" spans="1:15" x14ac:dyDescent="0.2">
      <c r="A30" s="14"/>
      <c r="B30" s="6" t="s">
        <v>17</v>
      </c>
      <c r="C30" s="13">
        <v>54511013.604912668</v>
      </c>
      <c r="D30" s="13">
        <v>54899922.159358792</v>
      </c>
      <c r="E30" s="13">
        <v>53334757.375865012</v>
      </c>
      <c r="F30" s="13">
        <v>49290845.353411444</v>
      </c>
      <c r="G30" s="13">
        <v>46148243.865977302</v>
      </c>
      <c r="H30" s="13">
        <v>48293313.714181185</v>
      </c>
      <c r="I30" s="13">
        <v>53532116.260736577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24">
        <f>SUM(C30:I30)</f>
        <v>360010212.33444297</v>
      </c>
    </row>
    <row r="31" spans="1:15" x14ac:dyDescent="0.2">
      <c r="A31" s="14"/>
      <c r="O31" s="24"/>
    </row>
    <row r="32" spans="1:15" x14ac:dyDescent="0.2">
      <c r="A32" s="14"/>
      <c r="B32" s="6" t="s">
        <v>30</v>
      </c>
      <c r="C32" s="34">
        <f>40329+4</f>
        <v>40333</v>
      </c>
      <c r="D32" s="34">
        <f>40287+4</f>
        <v>40291</v>
      </c>
      <c r="E32" s="34">
        <f>40862+4</f>
        <v>40866</v>
      </c>
      <c r="F32" s="34">
        <f>41234+4</f>
        <v>41238</v>
      </c>
      <c r="G32" s="34">
        <f>41268+4</f>
        <v>41272</v>
      </c>
      <c r="H32" s="34">
        <f>41337+4</f>
        <v>41341</v>
      </c>
      <c r="I32" s="13">
        <f>41475+4</f>
        <v>41479</v>
      </c>
      <c r="O32" s="24">
        <f>AVERAGE(C32:I32)</f>
        <v>40974.285714285717</v>
      </c>
    </row>
    <row r="33" spans="1:15" x14ac:dyDescent="0.2">
      <c r="A33" s="14"/>
      <c r="O33" s="24"/>
    </row>
    <row r="34" spans="1:15" x14ac:dyDescent="0.2">
      <c r="A34" s="14"/>
      <c r="B34" s="6" t="s">
        <v>28</v>
      </c>
      <c r="C34" s="13">
        <v>39722433.381472424</v>
      </c>
      <c r="D34" s="13">
        <v>40098144.182263188</v>
      </c>
      <c r="E34" s="13">
        <v>39049013.093777798</v>
      </c>
      <c r="F34" s="13">
        <v>35855939.937662847</v>
      </c>
      <c r="G34" s="13">
        <v>33451922.895797744</v>
      </c>
      <c r="H34" s="13">
        <v>35337343.784216985</v>
      </c>
      <c r="I34" s="13">
        <v>39875370.99960243</v>
      </c>
      <c r="O34" s="24">
        <f>SUM(C34:I34)</f>
        <v>263390168.27479345</v>
      </c>
    </row>
    <row r="35" spans="1:15" x14ac:dyDescent="0.2">
      <c r="A35" s="14"/>
      <c r="O35" s="24"/>
    </row>
    <row r="36" spans="1:15" x14ac:dyDescent="0.2">
      <c r="A36" s="12" t="s">
        <v>21</v>
      </c>
      <c r="B36" s="6" t="s">
        <v>16</v>
      </c>
      <c r="C36" s="13">
        <v>560</v>
      </c>
      <c r="D36" s="13">
        <v>560</v>
      </c>
      <c r="E36" s="15">
        <v>561</v>
      </c>
      <c r="F36" s="13">
        <v>563</v>
      </c>
      <c r="G36" s="13">
        <v>560</v>
      </c>
      <c r="H36" s="13">
        <v>558</v>
      </c>
      <c r="I36" s="13">
        <v>559</v>
      </c>
      <c r="J36" s="13">
        <v>0</v>
      </c>
      <c r="K36" s="13">
        <v>0</v>
      </c>
      <c r="L36" s="13">
        <v>0</v>
      </c>
      <c r="M36" s="15">
        <v>0</v>
      </c>
      <c r="N36" s="13">
        <v>0</v>
      </c>
      <c r="O36" s="24">
        <f>AVERAGE(C36:I36)</f>
        <v>560.14285714285711</v>
      </c>
    </row>
    <row r="37" spans="1:15" x14ac:dyDescent="0.2">
      <c r="A37" s="14"/>
      <c r="O37" s="26"/>
    </row>
    <row r="38" spans="1:15" x14ac:dyDescent="0.2">
      <c r="A38" s="14"/>
      <c r="B38" s="6" t="s">
        <v>17</v>
      </c>
      <c r="C38" s="13">
        <v>2870390</v>
      </c>
      <c r="D38" s="13">
        <v>2424548</v>
      </c>
      <c r="E38" s="13">
        <v>1900627</v>
      </c>
      <c r="F38" s="13">
        <v>1628911</v>
      </c>
      <c r="G38" s="13">
        <v>2532495</v>
      </c>
      <c r="H38" s="13">
        <v>1523939</v>
      </c>
      <c r="I38" s="13">
        <v>1523939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4">
        <f>SUM(C38:I38)</f>
        <v>14404849</v>
      </c>
    </row>
    <row r="39" spans="1:15" x14ac:dyDescent="0.2">
      <c r="A39" s="14"/>
      <c r="O39" s="25"/>
    </row>
    <row r="40" spans="1:15" x14ac:dyDescent="0.2">
      <c r="A40" s="20" t="s">
        <v>22</v>
      </c>
      <c r="B40" s="10" t="s">
        <v>16</v>
      </c>
      <c r="C40" s="21">
        <f t="shared" ref="C40:L40" si="2">C28+C36</f>
        <v>57022</v>
      </c>
      <c r="D40" s="21">
        <f t="shared" si="2"/>
        <v>57087</v>
      </c>
      <c r="E40" s="21">
        <f t="shared" si="2"/>
        <v>57151</v>
      </c>
      <c r="F40" s="21">
        <f t="shared" si="2"/>
        <v>57194</v>
      </c>
      <c r="G40" s="21">
        <f t="shared" si="2"/>
        <v>57334</v>
      </c>
      <c r="H40" s="21">
        <f t="shared" si="2"/>
        <v>57510</v>
      </c>
      <c r="I40" s="21">
        <f t="shared" si="2"/>
        <v>57678</v>
      </c>
      <c r="J40" s="21">
        <f t="shared" si="2"/>
        <v>0</v>
      </c>
      <c r="K40" s="21">
        <f t="shared" si="2"/>
        <v>0</v>
      </c>
      <c r="L40" s="21">
        <f t="shared" si="2"/>
        <v>0</v>
      </c>
      <c r="M40" s="21">
        <f>M28+M36</f>
        <v>0</v>
      </c>
      <c r="N40" s="21">
        <f>N28+N36</f>
        <v>0</v>
      </c>
      <c r="O40" s="26">
        <f>AVERAGE(C40:I40)</f>
        <v>57282.285714285717</v>
      </c>
    </row>
    <row r="41" spans="1:15" x14ac:dyDescent="0.2">
      <c r="A41" s="14" t="s">
        <v>23</v>
      </c>
      <c r="O41" s="26"/>
    </row>
    <row r="42" spans="1:15" x14ac:dyDescent="0.2">
      <c r="A42" s="16"/>
      <c r="B42" s="17" t="s">
        <v>17</v>
      </c>
      <c r="C42" s="18">
        <f t="shared" ref="C42:L42" si="3">C30+C38</f>
        <v>57381403.604912668</v>
      </c>
      <c r="D42" s="18">
        <f t="shared" si="3"/>
        <v>57324470.159358792</v>
      </c>
      <c r="E42" s="18">
        <f t="shared" si="3"/>
        <v>55235384.375865012</v>
      </c>
      <c r="F42" s="18">
        <f t="shared" si="3"/>
        <v>50919756.353411444</v>
      </c>
      <c r="G42" s="18">
        <f t="shared" si="3"/>
        <v>48680738.865977302</v>
      </c>
      <c r="H42" s="18">
        <f t="shared" si="3"/>
        <v>49817252.714181185</v>
      </c>
      <c r="I42" s="18">
        <f t="shared" si="3"/>
        <v>55056055.260736577</v>
      </c>
      <c r="J42" s="18">
        <f t="shared" si="3"/>
        <v>0</v>
      </c>
      <c r="K42" s="18">
        <f t="shared" si="3"/>
        <v>0</v>
      </c>
      <c r="L42" s="18">
        <f t="shared" si="3"/>
        <v>0</v>
      </c>
      <c r="M42" s="18">
        <f>M30+M38</f>
        <v>0</v>
      </c>
      <c r="N42" s="18">
        <f>N30+N38</f>
        <v>0</v>
      </c>
      <c r="O42" s="27">
        <f>SUM(C42:I42)</f>
        <v>374415061.33444297</v>
      </c>
    </row>
    <row r="43" spans="1:15" x14ac:dyDescent="0.2">
      <c r="O43" s="15"/>
    </row>
    <row r="44" spans="1:15" x14ac:dyDescent="0.2">
      <c r="O44" s="15"/>
    </row>
    <row r="45" spans="1:15" x14ac:dyDescent="0.2">
      <c r="O45" s="15"/>
    </row>
    <row r="46" spans="1:15" x14ac:dyDescent="0.2">
      <c r="A46" s="20"/>
      <c r="B46" s="10"/>
      <c r="C46" s="11" t="s">
        <v>2</v>
      </c>
      <c r="D46" s="11" t="s">
        <v>3</v>
      </c>
      <c r="E46" s="11" t="s">
        <v>4</v>
      </c>
      <c r="F46" s="11" t="s">
        <v>5</v>
      </c>
      <c r="G46" s="11" t="s">
        <v>6</v>
      </c>
      <c r="H46" s="11" t="s">
        <v>7</v>
      </c>
      <c r="I46" s="11" t="s">
        <v>8</v>
      </c>
      <c r="J46" s="11" t="s">
        <v>9</v>
      </c>
      <c r="K46" s="11" t="s">
        <v>10</v>
      </c>
      <c r="L46" s="11" t="s">
        <v>11</v>
      </c>
      <c r="M46" s="11" t="s">
        <v>12</v>
      </c>
      <c r="N46" s="11" t="s">
        <v>13</v>
      </c>
      <c r="O46" s="23" t="s">
        <v>14</v>
      </c>
    </row>
    <row r="47" spans="1:15" x14ac:dyDescent="0.2">
      <c r="A47" s="12" t="s">
        <v>24</v>
      </c>
      <c r="B47" s="6" t="s">
        <v>16</v>
      </c>
      <c r="C47" s="13">
        <f t="shared" ref="C47:M47" si="4">C21+C40</f>
        <v>635370</v>
      </c>
      <c r="D47" s="13">
        <f t="shared" si="4"/>
        <v>635872</v>
      </c>
      <c r="E47" s="13">
        <f t="shared" si="4"/>
        <v>635290</v>
      </c>
      <c r="F47" s="13">
        <f t="shared" si="4"/>
        <v>632527</v>
      </c>
      <c r="G47" s="13">
        <f t="shared" si="4"/>
        <v>631384</v>
      </c>
      <c r="H47" s="13">
        <f t="shared" si="4"/>
        <v>630845.15905761719</v>
      </c>
      <c r="I47" s="13">
        <f t="shared" si="4"/>
        <v>629875.81399536098</v>
      </c>
      <c r="J47" s="13">
        <f t="shared" si="4"/>
        <v>0</v>
      </c>
      <c r="K47" s="13">
        <f t="shared" si="4"/>
        <v>0</v>
      </c>
      <c r="L47" s="13">
        <f t="shared" si="4"/>
        <v>0</v>
      </c>
      <c r="M47" s="13">
        <f t="shared" si="4"/>
        <v>0</v>
      </c>
      <c r="N47" s="13">
        <f>N21+N40</f>
        <v>0</v>
      </c>
      <c r="O47" s="26">
        <f>AVERAGE(C47:I47)</f>
        <v>633023.42472185404</v>
      </c>
    </row>
    <row r="48" spans="1:15" x14ac:dyDescent="0.2">
      <c r="A48" s="12" t="s">
        <v>25</v>
      </c>
      <c r="O48" s="26"/>
    </row>
    <row r="49" spans="1:15" x14ac:dyDescent="0.2">
      <c r="A49" s="22" t="s">
        <v>23</v>
      </c>
      <c r="B49" s="17" t="s">
        <v>17</v>
      </c>
      <c r="C49" s="18">
        <f t="shared" ref="C49:M49" si="5">C23+C42</f>
        <v>432451091.60491264</v>
      </c>
      <c r="D49" s="18">
        <f t="shared" si="5"/>
        <v>423711905.1593588</v>
      </c>
      <c r="E49" s="18">
        <f t="shared" si="5"/>
        <v>391399038.37586498</v>
      </c>
      <c r="F49" s="18">
        <f t="shared" si="5"/>
        <v>353311977.35341144</v>
      </c>
      <c r="G49" s="18">
        <f t="shared" si="5"/>
        <v>321977293.86597729</v>
      </c>
      <c r="H49" s="18">
        <f t="shared" si="5"/>
        <v>325218359.71418118</v>
      </c>
      <c r="I49" s="18">
        <f t="shared" si="5"/>
        <v>355025706.26073658</v>
      </c>
      <c r="J49" s="18">
        <f t="shared" si="5"/>
        <v>0</v>
      </c>
      <c r="K49" s="18">
        <f t="shared" si="5"/>
        <v>0</v>
      </c>
      <c r="L49" s="18">
        <f t="shared" si="5"/>
        <v>0</v>
      </c>
      <c r="M49" s="18">
        <f t="shared" si="5"/>
        <v>0</v>
      </c>
      <c r="N49" s="18">
        <f>N23+N42</f>
        <v>0</v>
      </c>
      <c r="O49" s="27">
        <f>SUM(C49:I49)</f>
        <v>2603095372.3344431</v>
      </c>
    </row>
    <row r="51" spans="1:15" x14ac:dyDescent="0.2">
      <c r="O51" s="29"/>
    </row>
    <row r="53" spans="1:15" x14ac:dyDescent="0.2">
      <c r="A53" s="19" t="s">
        <v>26</v>
      </c>
    </row>
  </sheetData>
  <printOptions horizontalCentered="1" gridLines="1"/>
  <pageMargins left="0.25" right="0.25" top="1" bottom="0.5" header="0.5" footer="0.25"/>
  <pageSetup scale="66" orientation="landscape" r:id="rId1"/>
  <headerFooter alignWithMargins="0">
    <oddFooter>&amp;L&amp;F   &amp;A&amp;CPage &amp;P&amp;R&amp;D   &amp;T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 &amp; Small ALL_ONLY 2019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Michaud</dc:creator>
  <cp:lastModifiedBy>Rhonda Poirier</cp:lastModifiedBy>
  <cp:lastPrinted>2019-08-23T13:34:28Z</cp:lastPrinted>
  <dcterms:created xsi:type="dcterms:W3CDTF">2017-11-06T15:12:59Z</dcterms:created>
  <dcterms:modified xsi:type="dcterms:W3CDTF">2019-10-28T13:03:19Z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1019400514</vt:i4>
  </property>
  <property fmtid="{D5CDD505-2E9C-101B-9397-08002B2CF9AE}" pid="3" name="_NewReviewCycle">
    <vt:lpwstr/>
  </property>
  <property fmtid="{D5CDD505-2E9C-101B-9397-08002B2CF9AE}" pid="4" name="_EmailSubject">
    <vt:lpwstr>CMP Residential and Small Commercial As Billed YTD Jun 2019_w_SOP only.xlsx</vt:lpwstr>
  </property>
  <property fmtid="{D5CDD505-2E9C-101B-9397-08002B2CF9AE}" pid="5" name="_AuthorEmail">
    <vt:lpwstr>Susan.Clary@cmpco.com</vt:lpwstr>
  </property>
  <property fmtid="{D5CDD505-2E9C-101B-9397-08002B2CF9AE}" pid="6" name="_AuthorEmailDisplayName">
    <vt:lpwstr>Clary, Susan E.</vt:lpwstr>
  </property>
  <property fmtid="{D5CDD505-2E9C-101B-9397-08002B2CF9AE}" pid="7" name="_PreviousAdHocReviewCycleID">
    <vt:i4>983509867</vt:i4>
  </property>
</Properties>
</file>