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95" windowHeight="12675" activeTab="1"/>
  </bookViews>
  <sheets>
    <sheet name="Sidewalk Item List" sheetId="1" r:id="rId1"/>
    <sheet name="Asphalt Sidewalk estimate sheet" sheetId="2" r:id="rId2"/>
  </sheets>
  <definedNames>
    <definedName name="_xlnm.Print_Area" localSheetId="1">'Asphalt Sidewalk estimate sheet'!$A$1:$I$36</definedName>
  </definedNames>
  <calcPr fullCalcOnLoad="1"/>
</workbook>
</file>

<file path=xl/sharedStrings.xml><?xml version="1.0" encoding="utf-8"?>
<sst xmlns="http://schemas.openxmlformats.org/spreadsheetml/2006/main" count="127" uniqueCount="91">
  <si>
    <t>MaineDOT Item Number</t>
  </si>
  <si>
    <t>Units of Measure</t>
  </si>
  <si>
    <t>Common Excavation</t>
  </si>
  <si>
    <t>Aggregate Subbase Course Gravel</t>
  </si>
  <si>
    <t>Hot Mix Asphalt 9.5mm Hand Placed</t>
  </si>
  <si>
    <t>Description</t>
  </si>
  <si>
    <t>15" Culvert Pipe Option III</t>
  </si>
  <si>
    <t>Linear Feet</t>
  </si>
  <si>
    <t>Cubic Yards</t>
  </si>
  <si>
    <t>Tons</t>
  </si>
  <si>
    <t>18" Culvert Pipe Option III</t>
  </si>
  <si>
    <t>24" Culvert Pipe Option III</t>
  </si>
  <si>
    <t>Reinforced Concrete Sidewalk</t>
  </si>
  <si>
    <t>Square Yards</t>
  </si>
  <si>
    <t>Brick Sidewalk with Bituminous Base</t>
  </si>
  <si>
    <t>Brick Driveway with bituminous base</t>
  </si>
  <si>
    <t>Vertical Curb, Type 1</t>
  </si>
  <si>
    <t>Vertical Curb, Type 1 Circular</t>
  </si>
  <si>
    <t>Terminal Curb, Type I - 7 feet</t>
  </si>
  <si>
    <t>Each</t>
  </si>
  <si>
    <t>Terminal Curb, Type I - 7 feet-Circular</t>
  </si>
  <si>
    <t>Curb, Type 3</t>
  </si>
  <si>
    <t>Reset Curb, Type I</t>
  </si>
  <si>
    <t>Notes</t>
  </si>
  <si>
    <t>Furnishing and placing of one or more layers of subbase gravel</t>
  </si>
  <si>
    <t>Furnishing and placing of Hot Mix asphalt.</t>
  </si>
  <si>
    <t>Plain Concrete Sidewalk</t>
  </si>
  <si>
    <t>Placing of concrete, includes expansion joint material, filler and other related items</t>
  </si>
  <si>
    <t>Includes payment for cement, reinforcing steel, anchors, tack coat, drilling for anchors, pointing and bedding and cutting to fit.</t>
  </si>
  <si>
    <t>Type of Curb</t>
  </si>
  <si>
    <t>Stone curbing of quarried granite stone</t>
  </si>
  <si>
    <t>Type II</t>
  </si>
  <si>
    <t>Precast Portland Cement Concrete Curbing</t>
  </si>
  <si>
    <t>Type III</t>
  </si>
  <si>
    <t>Bituminous Curbing</t>
  </si>
  <si>
    <t>Type 5</t>
  </si>
  <si>
    <t>Stone edging of quarried granite stone.</t>
  </si>
  <si>
    <t>Type I</t>
  </si>
  <si>
    <t>Mobilization</t>
  </si>
  <si>
    <t>Lump Sum</t>
  </si>
  <si>
    <t>MaineDOT Item</t>
  </si>
  <si>
    <t>Unit/Cost</t>
  </si>
  <si>
    <t>Total</t>
  </si>
  <si>
    <t>Length (ft)</t>
  </si>
  <si>
    <t>Width (ft)</t>
  </si>
  <si>
    <t>Depth (ft)</t>
  </si>
  <si>
    <t>Subbase Gravel</t>
  </si>
  <si>
    <t>Type 3 curb</t>
  </si>
  <si>
    <t>This work consists of clear cutting, selective clearing, and thinning of existing vegetation.</t>
  </si>
  <si>
    <t>Loam</t>
  </si>
  <si>
    <t>Loam should be placed 4" thick.</t>
  </si>
  <si>
    <t>Clearing</t>
  </si>
  <si>
    <t>acre</t>
  </si>
  <si>
    <t>Seeding Method 1</t>
  </si>
  <si>
    <t>Seeding Method 2</t>
  </si>
  <si>
    <t>Seeding Method 3</t>
  </si>
  <si>
    <t>Seeding Method #1</t>
  </si>
  <si>
    <t>Unit</t>
  </si>
  <si>
    <t>A Unit is 1,000 square feet.  Method 3 in areas on expected to be mowed, i.e. backslopes, guardrail areas.</t>
  </si>
  <si>
    <t>A Unit is 1,000 square feet.  Method 1 is placed on locations expected to be frequently maintained i.e. private lawns</t>
  </si>
  <si>
    <t>Estimated Project</t>
  </si>
  <si>
    <t>Cost per foot</t>
  </si>
  <si>
    <t xml:space="preserve">Above are the items that make up the bulk of the costs in building sidewalks and trails with their appropriate units.  These are not a catch all but are good estimators of the cost of a project.  Adding a design and bid contigency on top of the estimated construction costs should give a decent project estimate.  The examples that follow are based on what MaineDOT would expect to pay for these items.  Municipalities should use costs from their local histories to make accurate estimates. </t>
  </si>
  <si>
    <t>Construction total</t>
  </si>
  <si>
    <t>9.5mm Hot Mix Asphalt</t>
  </si>
  <si>
    <t>Removing, Hauling, Disposing of material encountered in the construction of the project.</t>
  </si>
  <si>
    <t xml:space="preserve">Furnishing and placing of culvert pipe, including structural excavation. </t>
  </si>
  <si>
    <t>These are placed at the ends of curb runs and are paid for separately</t>
  </si>
  <si>
    <t>A Unit is 1,000 square feet.  Method 2 is placed on infrequent mowing, inslopes, ditches, and rural lawns</t>
  </si>
  <si>
    <t>Preparatory work for movement of equipment, personnel, supplies, and incidentals to the project site.</t>
  </si>
  <si>
    <t>Removal of existing curb and resetting of existing curb.  Base and excavation paid for under items above.</t>
  </si>
  <si>
    <t>Design/Engineering/Permitting</t>
  </si>
  <si>
    <t>Note: 12% of Construction or $10,000, whichever is greater</t>
  </si>
  <si>
    <t xml:space="preserve">Note: 5% of Design/Engineering, or $3,000 , whichever is greater </t>
  </si>
  <si>
    <t>Cost of project inspection and oversight during construction (10 % of construction or $10,000, whichever is greater)</t>
  </si>
  <si>
    <t>Estimate for obtaining Right of Way acquisition or easements</t>
  </si>
  <si>
    <t>Curb Ramp Detectable Warning Field</t>
  </si>
  <si>
    <t>Large Culvert Modifications/Extension/Bridge</t>
  </si>
  <si>
    <t>12" Culvert Pipe Option 1</t>
  </si>
  <si>
    <t>15" Culvert Pipe Option 1</t>
  </si>
  <si>
    <t>Catch Basin Type B1-C</t>
  </si>
  <si>
    <t>15" Underdrain Type C</t>
  </si>
  <si>
    <t>Wet Cast Small Landscape Block Wall</t>
  </si>
  <si>
    <t>SF</t>
  </si>
  <si>
    <t>Precast Aggregate Filled Concrete Wall</t>
  </si>
  <si>
    <t>Prefab Concrete Wall T-Wall</t>
  </si>
  <si>
    <t>Prefab Concrete Block Gravity Wall</t>
  </si>
  <si>
    <t>LF</t>
  </si>
  <si>
    <t>LS</t>
  </si>
  <si>
    <t>State and Federal Reviews</t>
  </si>
  <si>
    <t>construction estimate from above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</si>
</sst>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5">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2" fontId="1" fillId="0" borderId="0" xfId="0" applyNumberFormat="1" applyFont="1" applyAlignment="1">
      <alignment/>
    </xf>
    <xf numFmtId="2" fontId="0" fillId="0" borderId="0" xfId="0" applyNumberFormat="1" applyAlignment="1">
      <alignment/>
    </xf>
    <xf numFmtId="164" fontId="1" fillId="0" borderId="0" xfId="0" applyNumberFormat="1" applyFont="1" applyAlignment="1">
      <alignment/>
    </xf>
    <xf numFmtId="164" fontId="0" fillId="0" borderId="0" xfId="0" applyNumberFormat="1" applyAlignment="1">
      <alignment/>
    </xf>
    <xf numFmtId="165" fontId="1" fillId="0" borderId="0" xfId="0" applyNumberFormat="1" applyFont="1"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xf>
    <xf numFmtId="2"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horizontal="left" vertical="center" wrapText="1"/>
    </xf>
    <xf numFmtId="166" fontId="0" fillId="0" borderId="0" xfId="0" applyNumberFormat="1" applyAlignment="1">
      <alignment/>
    </xf>
    <xf numFmtId="0" fontId="1"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2" fontId="0" fillId="0" borderId="0" xfId="0" applyNumberFormat="1" applyFont="1" applyAlignment="1">
      <alignment/>
    </xf>
    <xf numFmtId="0" fontId="0" fillId="0" borderId="0" xfId="0" applyFont="1" applyAlignment="1">
      <alignment/>
    </xf>
    <xf numFmtId="164" fontId="0" fillId="0" borderId="0" xfId="0" applyNumberFormat="1" applyFont="1" applyAlignment="1">
      <alignment/>
    </xf>
    <xf numFmtId="166" fontId="1" fillId="0" borderId="0" xfId="0" applyNumberFormat="1" applyFont="1" applyAlignment="1">
      <alignment/>
    </xf>
    <xf numFmtId="166" fontId="0" fillId="0" borderId="0" xfId="0" applyNumberFormat="1" applyFont="1" applyAlignment="1">
      <alignment/>
    </xf>
    <xf numFmtId="0" fontId="0" fillId="0" borderId="0" xfId="0" applyAlignment="1">
      <alignment wrapText="1"/>
    </xf>
    <xf numFmtId="6" fontId="0" fillId="0" borderId="0" xfId="0" applyNumberFormat="1" applyAlignment="1">
      <alignment horizontal="center" vertical="center"/>
    </xf>
    <xf numFmtId="166" fontId="1" fillId="0" borderId="0" xfId="0" applyNumberFormat="1" applyFont="1" applyAlignment="1">
      <alignment horizontal="right" vertical="center" wrapText="1"/>
    </xf>
    <xf numFmtId="166" fontId="0" fillId="0" borderId="0" xfId="0" applyNumberFormat="1" applyFont="1" applyAlignment="1">
      <alignment horizontal="right" vertical="center" wrapText="1"/>
    </xf>
    <xf numFmtId="166" fontId="0" fillId="0" borderId="0" xfId="0" applyNumberFormat="1" applyAlignment="1">
      <alignment horizontal="right"/>
    </xf>
    <xf numFmtId="0" fontId="0" fillId="0" borderId="0" xfId="0" applyAlignment="1">
      <alignment horizontal="left"/>
    </xf>
    <xf numFmtId="0" fontId="1" fillId="0" borderId="0" xfId="0" applyFont="1" applyAlignment="1">
      <alignment horizontal="left"/>
    </xf>
    <xf numFmtId="0" fontId="0" fillId="0" borderId="0" xfId="0" applyAlignment="1">
      <alignment horizontal="center" vertical="center" wrapText="1"/>
    </xf>
    <xf numFmtId="166" fontId="0" fillId="0" borderId="0" xfId="0" applyNumberFormat="1" applyFill="1" applyAlignment="1">
      <alignment/>
    </xf>
    <xf numFmtId="0" fontId="0" fillId="0" borderId="0" xfId="0" applyAlignment="1">
      <alignment horizontal="left" vertical="center" wrapText="1"/>
    </xf>
    <xf numFmtId="0" fontId="1" fillId="0" borderId="0" xfId="0" applyFont="1" applyAlignment="1">
      <alignment wrapText="1"/>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2"/>
  <sheetViews>
    <sheetView workbookViewId="0" topLeftCell="A1">
      <selection activeCell="B33" sqref="B33:D42"/>
    </sheetView>
  </sheetViews>
  <sheetFormatPr defaultColWidth="9.140625" defaultRowHeight="12.75"/>
  <cols>
    <col min="1" max="1" width="14.8515625" style="27" customWidth="1"/>
    <col min="2" max="2" width="32.421875" style="28" bestFit="1" customWidth="1"/>
    <col min="3" max="3" width="13.140625" style="28" customWidth="1"/>
    <col min="4" max="4" width="105.57421875" style="16" customWidth="1"/>
  </cols>
  <sheetData>
    <row r="1" spans="1:4" s="2" customFormat="1" ht="29.25" customHeight="1">
      <c r="A1" s="25" t="s">
        <v>0</v>
      </c>
      <c r="B1" s="14" t="s">
        <v>5</v>
      </c>
      <c r="C1" s="14" t="s">
        <v>1</v>
      </c>
      <c r="D1" s="14" t="s">
        <v>23</v>
      </c>
    </row>
    <row r="2" spans="1:4" s="2" customFormat="1" ht="12.75" customHeight="1">
      <c r="A2" s="26">
        <v>201.11</v>
      </c>
      <c r="B2" s="15" t="s">
        <v>51</v>
      </c>
      <c r="C2" s="15" t="s">
        <v>52</v>
      </c>
      <c r="D2" s="15" t="s">
        <v>48</v>
      </c>
    </row>
    <row r="3" spans="1:4" ht="12.75">
      <c r="A3" s="27">
        <v>203.2</v>
      </c>
      <c r="B3" s="28" t="s">
        <v>2</v>
      </c>
      <c r="C3" s="28" t="s">
        <v>8</v>
      </c>
      <c r="D3" s="16" t="s">
        <v>65</v>
      </c>
    </row>
    <row r="4" spans="1:4" ht="12.75">
      <c r="A4" s="27">
        <v>304.1</v>
      </c>
      <c r="B4" s="28" t="s">
        <v>3</v>
      </c>
      <c r="C4" s="28" t="s">
        <v>8</v>
      </c>
      <c r="D4" s="16" t="s">
        <v>24</v>
      </c>
    </row>
    <row r="5" spans="1:4" ht="12.75">
      <c r="A5" s="27">
        <v>403.209</v>
      </c>
      <c r="B5" s="28" t="s">
        <v>4</v>
      </c>
      <c r="C5" s="28" t="s">
        <v>9</v>
      </c>
      <c r="D5" s="16" t="s">
        <v>25</v>
      </c>
    </row>
    <row r="6" spans="1:4" ht="12.75">
      <c r="A6" s="27">
        <v>603.169</v>
      </c>
      <c r="B6" s="28" t="s">
        <v>6</v>
      </c>
      <c r="C6" s="28" t="s">
        <v>7</v>
      </c>
      <c r="D6" s="16" t="s">
        <v>66</v>
      </c>
    </row>
    <row r="7" spans="1:4" ht="12.75">
      <c r="A7" s="27">
        <v>603.179</v>
      </c>
      <c r="B7" s="28" t="s">
        <v>10</v>
      </c>
      <c r="C7" s="28" t="s">
        <v>7</v>
      </c>
      <c r="D7" s="16" t="s">
        <v>66</v>
      </c>
    </row>
    <row r="8" spans="1:4" ht="12.75">
      <c r="A8" s="27">
        <v>603.199</v>
      </c>
      <c r="B8" s="28" t="s">
        <v>11</v>
      </c>
      <c r="C8" s="28" t="s">
        <v>7</v>
      </c>
      <c r="D8" s="16" t="s">
        <v>66</v>
      </c>
    </row>
    <row r="9" spans="1:4" ht="12.75">
      <c r="A9" s="27">
        <v>608.07</v>
      </c>
      <c r="B9" s="28" t="s">
        <v>26</v>
      </c>
      <c r="C9" s="28" t="s">
        <v>13</v>
      </c>
      <c r="D9" s="16" t="s">
        <v>27</v>
      </c>
    </row>
    <row r="10" spans="1:4" ht="12.75">
      <c r="A10" s="27">
        <v>608.08</v>
      </c>
      <c r="B10" s="28" t="s">
        <v>12</v>
      </c>
      <c r="C10" s="28" t="s">
        <v>13</v>
      </c>
      <c r="D10" s="16" t="s">
        <v>27</v>
      </c>
    </row>
    <row r="11" spans="1:4" ht="12.75">
      <c r="A11" s="27">
        <v>608.14</v>
      </c>
      <c r="B11" s="28" t="s">
        <v>14</v>
      </c>
      <c r="C11" s="28" t="s">
        <v>13</v>
      </c>
      <c r="D11" s="16" t="s">
        <v>27</v>
      </c>
    </row>
    <row r="12" spans="1:4" ht="12.75">
      <c r="A12" s="27">
        <v>608.45</v>
      </c>
      <c r="B12" s="28" t="s">
        <v>15</v>
      </c>
      <c r="C12" s="28" t="s">
        <v>13</v>
      </c>
      <c r="D12" s="16" t="s">
        <v>27</v>
      </c>
    </row>
    <row r="13" spans="1:4" ht="12.75">
      <c r="A13" s="27">
        <v>609.11</v>
      </c>
      <c r="B13" s="28" t="s">
        <v>16</v>
      </c>
      <c r="C13" s="28" t="s">
        <v>7</v>
      </c>
      <c r="D13" s="16" t="s">
        <v>28</v>
      </c>
    </row>
    <row r="14" spans="1:4" ht="12.75">
      <c r="A14" s="27">
        <v>609.12</v>
      </c>
      <c r="B14" s="28" t="s">
        <v>17</v>
      </c>
      <c r="C14" s="28" t="s">
        <v>7</v>
      </c>
      <c r="D14" s="16" t="s">
        <v>28</v>
      </c>
    </row>
    <row r="15" spans="1:4" ht="12.75">
      <c r="A15" s="27">
        <v>609.237</v>
      </c>
      <c r="B15" s="28" t="s">
        <v>18</v>
      </c>
      <c r="C15" s="28" t="s">
        <v>19</v>
      </c>
      <c r="D15" s="16" t="s">
        <v>67</v>
      </c>
    </row>
    <row r="16" spans="1:4" ht="12.75">
      <c r="A16" s="27">
        <v>609.2371</v>
      </c>
      <c r="B16" s="28" t="s">
        <v>20</v>
      </c>
      <c r="C16" s="28" t="s">
        <v>19</v>
      </c>
      <c r="D16" s="16" t="s">
        <v>67</v>
      </c>
    </row>
    <row r="17" spans="1:4" ht="12.75">
      <c r="A17" s="27">
        <v>609.31</v>
      </c>
      <c r="B17" s="28" t="s">
        <v>21</v>
      </c>
      <c r="C17" s="28" t="s">
        <v>7</v>
      </c>
      <c r="D17" s="16" t="s">
        <v>28</v>
      </c>
    </row>
    <row r="18" spans="1:4" ht="12.75">
      <c r="A18" s="27">
        <v>609.38</v>
      </c>
      <c r="B18" s="28" t="s">
        <v>22</v>
      </c>
      <c r="C18" s="28" t="s">
        <v>7</v>
      </c>
      <c r="D18" s="16" t="s">
        <v>70</v>
      </c>
    </row>
    <row r="19" spans="1:4" ht="12.75">
      <c r="A19" s="27">
        <v>615.07</v>
      </c>
      <c r="B19" s="28" t="s">
        <v>49</v>
      </c>
      <c r="C19" s="28" t="s">
        <v>8</v>
      </c>
      <c r="D19" s="16" t="s">
        <v>50</v>
      </c>
    </row>
    <row r="20" spans="1:4" ht="12.75">
      <c r="A20" s="27">
        <v>618.1301</v>
      </c>
      <c r="B20" s="28" t="s">
        <v>53</v>
      </c>
      <c r="C20" s="28" t="s">
        <v>57</v>
      </c>
      <c r="D20" s="16" t="s">
        <v>59</v>
      </c>
    </row>
    <row r="21" spans="1:4" ht="12.75">
      <c r="A21" s="27">
        <v>618.1401</v>
      </c>
      <c r="B21" s="28" t="s">
        <v>54</v>
      </c>
      <c r="C21" s="28" t="s">
        <v>57</v>
      </c>
      <c r="D21" s="16" t="s">
        <v>68</v>
      </c>
    </row>
    <row r="22" spans="1:4" ht="12.75">
      <c r="A22" s="27">
        <v>618.1411</v>
      </c>
      <c r="B22" s="28" t="s">
        <v>55</v>
      </c>
      <c r="C22" s="28" t="s">
        <v>57</v>
      </c>
      <c r="D22" s="16" t="s">
        <v>58</v>
      </c>
    </row>
    <row r="23" spans="1:4" ht="12.75">
      <c r="A23" s="27">
        <v>659.1</v>
      </c>
      <c r="B23" s="28" t="s">
        <v>38</v>
      </c>
      <c r="C23" s="28" t="s">
        <v>39</v>
      </c>
      <c r="D23" s="16" t="s">
        <v>69</v>
      </c>
    </row>
    <row r="25" spans="3:4" ht="12.75">
      <c r="C25" s="29" t="s">
        <v>29</v>
      </c>
      <c r="D25" s="17" t="s">
        <v>5</v>
      </c>
    </row>
    <row r="26" spans="3:4" ht="12.75">
      <c r="C26" s="28" t="s">
        <v>37</v>
      </c>
      <c r="D26" s="16" t="s">
        <v>30</v>
      </c>
    </row>
    <row r="27" spans="3:4" ht="12.75">
      <c r="C27" s="28" t="s">
        <v>31</v>
      </c>
      <c r="D27" s="16" t="s">
        <v>32</v>
      </c>
    </row>
    <row r="28" spans="3:4" ht="12.75">
      <c r="C28" s="28" t="s">
        <v>33</v>
      </c>
      <c r="D28" s="16" t="s">
        <v>34</v>
      </c>
    </row>
    <row r="29" spans="3:4" ht="12.75">
      <c r="C29" s="28" t="s">
        <v>35</v>
      </c>
      <c r="D29" s="16" t="s">
        <v>36</v>
      </c>
    </row>
    <row r="33" spans="2:4" ht="12.75">
      <c r="B33" s="32" t="s">
        <v>62</v>
      </c>
      <c r="C33" s="32"/>
      <c r="D33" s="32"/>
    </row>
    <row r="34" spans="2:4" ht="12.75">
      <c r="B34" s="32"/>
      <c r="C34" s="32"/>
      <c r="D34" s="32"/>
    </row>
    <row r="35" spans="2:4" ht="12.75">
      <c r="B35" s="32"/>
      <c r="C35" s="32"/>
      <c r="D35" s="32"/>
    </row>
    <row r="36" spans="2:4" ht="12.75">
      <c r="B36" s="32"/>
      <c r="C36" s="32"/>
      <c r="D36" s="32"/>
    </row>
    <row r="37" spans="2:4" ht="12.75">
      <c r="B37" s="32"/>
      <c r="C37" s="32"/>
      <c r="D37" s="32"/>
    </row>
    <row r="38" spans="2:4" ht="12.75">
      <c r="B38" s="32"/>
      <c r="C38" s="32"/>
      <c r="D38" s="32"/>
    </row>
    <row r="39" spans="2:4" ht="12.75">
      <c r="B39" s="32"/>
      <c r="C39" s="32"/>
      <c r="D39" s="32"/>
    </row>
    <row r="40" spans="2:4" ht="12.75">
      <c r="B40" s="32"/>
      <c r="C40" s="32"/>
      <c r="D40" s="32"/>
    </row>
    <row r="41" spans="2:4" ht="12.75">
      <c r="B41" s="32"/>
      <c r="C41" s="32"/>
      <c r="D41" s="32"/>
    </row>
    <row r="42" spans="2:4" ht="12.75">
      <c r="B42" s="32"/>
      <c r="C42" s="32"/>
      <c r="D42" s="32"/>
    </row>
  </sheetData>
  <mergeCells count="1">
    <mergeCell ref="B33:D4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37"/>
  <sheetViews>
    <sheetView tabSelected="1" workbookViewId="0" topLeftCell="A1">
      <selection activeCell="F2" sqref="F2"/>
    </sheetView>
  </sheetViews>
  <sheetFormatPr defaultColWidth="9.140625" defaultRowHeight="12.75"/>
  <cols>
    <col min="1" max="1" width="32.8515625" style="13" customWidth="1"/>
    <col min="2" max="2" width="38.421875" style="0" customWidth="1"/>
    <col min="3" max="3" width="15.00390625" style="0" customWidth="1"/>
    <col min="4" max="4" width="37.00390625" style="0" customWidth="1"/>
    <col min="6" max="6" width="18.8515625" style="4" customWidth="1"/>
    <col min="7" max="7" width="11.140625" style="6" bestFit="1" customWidth="1"/>
    <col min="8" max="8" width="12.00390625" style="0" customWidth="1"/>
    <col min="9" max="9" width="17.7109375" style="0" customWidth="1"/>
  </cols>
  <sheetData>
    <row r="1" spans="1:8" s="1" customFormat="1" ht="12.75">
      <c r="A1" s="21" t="s">
        <v>40</v>
      </c>
      <c r="B1" s="1" t="s">
        <v>5</v>
      </c>
      <c r="C1" s="1" t="s">
        <v>43</v>
      </c>
      <c r="D1" s="1" t="s">
        <v>44</v>
      </c>
      <c r="E1" s="1" t="s">
        <v>45</v>
      </c>
      <c r="F1" s="3" t="s">
        <v>42</v>
      </c>
      <c r="G1" s="5" t="s">
        <v>41</v>
      </c>
      <c r="H1" s="1" t="s">
        <v>42</v>
      </c>
    </row>
    <row r="2" spans="1:8" s="19" customFormat="1" ht="12.75">
      <c r="A2" s="22">
        <v>201.11</v>
      </c>
      <c r="B2" s="19" t="s">
        <v>51</v>
      </c>
      <c r="C2" s="19">
        <v>6000</v>
      </c>
      <c r="D2" s="19">
        <v>6</v>
      </c>
      <c r="F2" s="18">
        <f>D2*C2/43560</f>
        <v>0.8264462809917356</v>
      </c>
      <c r="G2" s="20">
        <v>8800</v>
      </c>
      <c r="H2" s="20">
        <f aca="true" t="shared" si="0" ref="H2:H8">G2*F2</f>
        <v>7272.727272727273</v>
      </c>
    </row>
    <row r="3" spans="1:8" ht="12.75">
      <c r="A3" s="13">
        <v>203.2</v>
      </c>
      <c r="B3" t="s">
        <v>2</v>
      </c>
      <c r="C3" s="19">
        <v>6000</v>
      </c>
      <c r="D3">
        <v>5</v>
      </c>
      <c r="E3">
        <v>0.5</v>
      </c>
      <c r="F3" s="4">
        <f>C3*D3*E3/27</f>
        <v>555.5555555555555</v>
      </c>
      <c r="G3" s="6">
        <v>16</v>
      </c>
      <c r="H3" s="6">
        <f t="shared" si="0"/>
        <v>8888.888888888889</v>
      </c>
    </row>
    <row r="4" spans="1:8" ht="12.75">
      <c r="A4" s="13">
        <v>304.1</v>
      </c>
      <c r="B4" t="s">
        <v>46</v>
      </c>
      <c r="C4" s="19">
        <v>6000</v>
      </c>
      <c r="D4">
        <v>5</v>
      </c>
      <c r="E4">
        <v>1</v>
      </c>
      <c r="F4" s="4">
        <f>C4*D4*E4/27</f>
        <v>1111.111111111111</v>
      </c>
      <c r="G4" s="6">
        <v>28</v>
      </c>
      <c r="H4" s="6">
        <f t="shared" si="0"/>
        <v>31111.11111111111</v>
      </c>
    </row>
    <row r="5" spans="1:8" ht="12.75">
      <c r="A5" s="13">
        <v>403.209</v>
      </c>
      <c r="B5" t="s">
        <v>64</v>
      </c>
      <c r="C5" s="19">
        <v>6000</v>
      </c>
      <c r="D5">
        <v>5</v>
      </c>
      <c r="E5">
        <v>0.25</v>
      </c>
      <c r="F5" s="4">
        <f>((C5*D5*E5)*146.7)/2000</f>
        <v>550.125</v>
      </c>
      <c r="G5" s="6">
        <v>175</v>
      </c>
      <c r="H5" s="6">
        <f t="shared" si="0"/>
        <v>96271.875</v>
      </c>
    </row>
    <row r="6" spans="1:8" ht="12.75">
      <c r="A6" s="13">
        <v>609.31</v>
      </c>
      <c r="B6" t="s">
        <v>47</v>
      </c>
      <c r="C6" s="19">
        <v>6000</v>
      </c>
      <c r="F6" s="4">
        <f>C6</f>
        <v>6000</v>
      </c>
      <c r="G6" s="6">
        <v>11.52</v>
      </c>
      <c r="H6" s="6">
        <f t="shared" si="0"/>
        <v>69120</v>
      </c>
    </row>
    <row r="7" spans="1:8" ht="12.75">
      <c r="A7" s="13">
        <v>615.07</v>
      </c>
      <c r="B7" t="s">
        <v>49</v>
      </c>
      <c r="C7" s="19">
        <v>6000</v>
      </c>
      <c r="D7">
        <v>4</v>
      </c>
      <c r="E7">
        <v>0.33</v>
      </c>
      <c r="F7" s="4">
        <f>C7*D7*E7/27</f>
        <v>293.3333333333333</v>
      </c>
      <c r="G7" s="6">
        <v>62.003</v>
      </c>
      <c r="H7" s="6">
        <f t="shared" si="0"/>
        <v>18187.546666666665</v>
      </c>
    </row>
    <row r="8" spans="1:8" ht="12.75">
      <c r="A8" s="13">
        <v>618.1301</v>
      </c>
      <c r="B8" t="s">
        <v>56</v>
      </c>
      <c r="C8" s="19">
        <v>6000</v>
      </c>
      <c r="D8">
        <v>6</v>
      </c>
      <c r="F8" s="4">
        <f>C8*D8/1000</f>
        <v>36</v>
      </c>
      <c r="G8" s="6">
        <v>41</v>
      </c>
      <c r="H8" s="6">
        <f t="shared" si="0"/>
        <v>1476</v>
      </c>
    </row>
    <row r="9" spans="1:8" ht="12.75">
      <c r="A9" s="13">
        <v>659.1</v>
      </c>
      <c r="B9" t="s">
        <v>38</v>
      </c>
      <c r="F9" s="4">
        <v>3</v>
      </c>
      <c r="G9" s="6">
        <v>10000</v>
      </c>
      <c r="H9" s="6">
        <f>SUM(G9*F9)</f>
        <v>30000</v>
      </c>
    </row>
    <row r="10" spans="1:8" ht="12.75">
      <c r="A10" s="31">
        <v>608.26</v>
      </c>
      <c r="B10" s="34" t="s">
        <v>76</v>
      </c>
      <c r="C10" s="34" t="s">
        <v>83</v>
      </c>
      <c r="F10" s="4">
        <v>40</v>
      </c>
      <c r="G10" s="6">
        <v>63.46</v>
      </c>
      <c r="H10" s="6">
        <f aca="true" t="shared" si="1" ref="H10:H19">G10*F10</f>
        <v>2538.4</v>
      </c>
    </row>
    <row r="11" spans="1:8" ht="12.75">
      <c r="A11" s="31"/>
      <c r="B11" s="34" t="s">
        <v>77</v>
      </c>
      <c r="C11" s="34" t="s">
        <v>88</v>
      </c>
      <c r="F11" s="4">
        <v>1</v>
      </c>
      <c r="G11" s="6">
        <v>100000</v>
      </c>
      <c r="H11" s="6">
        <f t="shared" si="1"/>
        <v>100000</v>
      </c>
    </row>
    <row r="12" spans="1:8" ht="12.75">
      <c r="A12" s="31">
        <v>603.15</v>
      </c>
      <c r="B12" s="34" t="s">
        <v>78</v>
      </c>
      <c r="C12" s="34" t="s">
        <v>87</v>
      </c>
      <c r="F12" s="4">
        <v>50</v>
      </c>
      <c r="G12" s="6">
        <v>39.5</v>
      </c>
      <c r="H12" s="6">
        <f t="shared" si="1"/>
        <v>1975</v>
      </c>
    </row>
    <row r="13" spans="1:8" ht="12.75">
      <c r="A13" s="31">
        <v>603.16</v>
      </c>
      <c r="B13" s="34" t="s">
        <v>79</v>
      </c>
      <c r="C13" s="34" t="s">
        <v>87</v>
      </c>
      <c r="F13" s="4">
        <v>75</v>
      </c>
      <c r="G13" s="6">
        <v>39.95</v>
      </c>
      <c r="H13" s="6">
        <f t="shared" si="1"/>
        <v>2996.25</v>
      </c>
    </row>
    <row r="14" spans="1:8" ht="12.75">
      <c r="A14" s="31">
        <v>604.092</v>
      </c>
      <c r="B14" s="34" t="s">
        <v>80</v>
      </c>
      <c r="C14" s="34" t="s">
        <v>19</v>
      </c>
      <c r="F14" s="4">
        <v>5</v>
      </c>
      <c r="G14" s="6">
        <v>3000</v>
      </c>
      <c r="H14" s="6">
        <f t="shared" si="1"/>
        <v>15000</v>
      </c>
    </row>
    <row r="15" spans="1:8" ht="12.75">
      <c r="A15" s="31">
        <v>605.12</v>
      </c>
      <c r="B15" s="34" t="s">
        <v>81</v>
      </c>
      <c r="C15" s="34" t="s">
        <v>87</v>
      </c>
      <c r="F15" s="4">
        <v>50</v>
      </c>
      <c r="G15" s="6">
        <v>41.8</v>
      </c>
      <c r="H15" s="6">
        <f t="shared" si="1"/>
        <v>2090</v>
      </c>
    </row>
    <row r="16" spans="1:8" ht="12.75">
      <c r="A16" s="31">
        <v>635.32</v>
      </c>
      <c r="B16" s="34" t="s">
        <v>82</v>
      </c>
      <c r="C16" s="34" t="s">
        <v>83</v>
      </c>
      <c r="F16" s="4">
        <v>280</v>
      </c>
      <c r="G16" s="6">
        <v>47.68</v>
      </c>
      <c r="H16" s="6">
        <f t="shared" si="1"/>
        <v>13350.4</v>
      </c>
    </row>
    <row r="17" spans="1:8" ht="12.75">
      <c r="A17" s="31">
        <v>635.4</v>
      </c>
      <c r="B17" s="34" t="s">
        <v>84</v>
      </c>
      <c r="C17" s="34" t="s">
        <v>83</v>
      </c>
      <c r="F17" s="4">
        <v>1000</v>
      </c>
      <c r="G17" s="6">
        <v>55</v>
      </c>
      <c r="H17" s="6">
        <f t="shared" si="1"/>
        <v>55000</v>
      </c>
    </row>
    <row r="18" spans="1:8" ht="12.75">
      <c r="A18" s="31">
        <v>635.14</v>
      </c>
      <c r="B18" s="34" t="s">
        <v>85</v>
      </c>
      <c r="C18" s="34" t="s">
        <v>83</v>
      </c>
      <c r="F18" s="4">
        <v>1000</v>
      </c>
      <c r="G18" s="6">
        <v>58.53</v>
      </c>
      <c r="H18" s="6">
        <f t="shared" si="1"/>
        <v>58530</v>
      </c>
    </row>
    <row r="19" spans="1:8" ht="12.75">
      <c r="A19" s="31">
        <v>635.31</v>
      </c>
      <c r="B19" s="34" t="s">
        <v>86</v>
      </c>
      <c r="C19" s="34" t="s">
        <v>83</v>
      </c>
      <c r="F19" s="4">
        <v>1000</v>
      </c>
      <c r="G19" s="6">
        <v>43.08</v>
      </c>
      <c r="H19" s="6">
        <f t="shared" si="1"/>
        <v>43080</v>
      </c>
    </row>
    <row r="20" spans="1:8" ht="12.75">
      <c r="A20" s="31"/>
      <c r="B20" s="34"/>
      <c r="C20" s="34"/>
      <c r="H20" s="6"/>
    </row>
    <row r="21" spans="1:9" ht="12.75">
      <c r="A21" s="31"/>
      <c r="H21" s="6">
        <f>SUM(H2:H19)</f>
        <v>556888.198939394</v>
      </c>
      <c r="I21" s="1" t="s">
        <v>63</v>
      </c>
    </row>
    <row r="22" ht="12.75">
      <c r="H22" s="6"/>
    </row>
    <row r="26" spans="2:8" ht="25.5">
      <c r="B26" s="33" t="s">
        <v>71</v>
      </c>
      <c r="C26" s="11">
        <f>H21*0.12</f>
        <v>66826.58387272728</v>
      </c>
      <c r="D26" s="12" t="s">
        <v>72</v>
      </c>
      <c r="E26" s="9"/>
      <c r="F26" s="10"/>
      <c r="G26" s="11"/>
      <c r="H26" s="9"/>
    </row>
    <row r="27" spans="1:8" ht="31.5" customHeight="1">
      <c r="A27" s="7"/>
      <c r="B27" s="14" t="s">
        <v>75</v>
      </c>
      <c r="C27" s="24">
        <v>5000</v>
      </c>
      <c r="D27" s="30"/>
      <c r="E27" s="9"/>
      <c r="F27" s="10"/>
      <c r="G27" s="11"/>
      <c r="H27" s="9"/>
    </row>
    <row r="28" spans="1:8" ht="31.5" customHeight="1">
      <c r="A28" s="8"/>
      <c r="B28" s="14" t="s">
        <v>89</v>
      </c>
      <c r="C28" s="24">
        <f>SUM(C26*0.05)</f>
        <v>3341.329193636364</v>
      </c>
      <c r="D28" s="12" t="s">
        <v>73</v>
      </c>
      <c r="E28" s="9"/>
      <c r="F28" s="10"/>
      <c r="G28" s="11"/>
      <c r="H28" s="9"/>
    </row>
    <row r="29" spans="1:8" ht="12.75">
      <c r="A29" s="7"/>
      <c r="B29" s="33" t="s">
        <v>90</v>
      </c>
      <c r="C29" s="11">
        <f>H21</f>
        <v>556888.198939394</v>
      </c>
      <c r="D29" s="9"/>
      <c r="E29" s="9"/>
      <c r="F29" s="10"/>
      <c r="G29" s="11"/>
      <c r="H29" s="9"/>
    </row>
    <row r="30" spans="1:8" ht="36.75" customHeight="1">
      <c r="A30" s="8"/>
      <c r="B30" s="33" t="s">
        <v>74</v>
      </c>
      <c r="C30" s="11">
        <f>H21*0.1</f>
        <v>55688.8198939394</v>
      </c>
      <c r="D30" s="9"/>
      <c r="E30" s="9"/>
      <c r="F30" s="10"/>
      <c r="G30" s="11"/>
      <c r="H30" s="9"/>
    </row>
    <row r="31" spans="1:8" ht="12.75">
      <c r="A31" s="7"/>
      <c r="B31" s="23"/>
      <c r="C31" s="9"/>
      <c r="D31" s="9"/>
      <c r="E31" s="9"/>
      <c r="F31" s="10"/>
      <c r="G31" s="11"/>
      <c r="H31" s="9"/>
    </row>
    <row r="32" spans="1:8" ht="12.75">
      <c r="A32" s="8"/>
      <c r="B32" s="23"/>
      <c r="C32" s="11"/>
      <c r="D32" s="9"/>
      <c r="E32" s="9"/>
      <c r="F32" s="10"/>
      <c r="G32" s="11"/>
      <c r="H32" s="9"/>
    </row>
    <row r="33" spans="1:8" ht="12.75">
      <c r="A33" s="8"/>
      <c r="B33" s="23"/>
      <c r="C33" s="11"/>
      <c r="D33" s="9"/>
      <c r="E33" s="9"/>
      <c r="F33" s="10"/>
      <c r="G33" s="11"/>
      <c r="H33" s="9"/>
    </row>
    <row r="34" spans="1:8" ht="12.75">
      <c r="A34" s="8"/>
      <c r="B34" s="23"/>
      <c r="C34" s="9"/>
      <c r="D34" s="9"/>
      <c r="E34" s="9"/>
      <c r="F34" s="10"/>
      <c r="G34" s="11"/>
      <c r="H34" s="9"/>
    </row>
    <row r="35" spans="1:8" ht="12.75">
      <c r="A35" s="8"/>
      <c r="B35" s="33" t="s">
        <v>60</v>
      </c>
      <c r="C35" s="11">
        <f>SUM(C26:C34)</f>
        <v>687744.931899697</v>
      </c>
      <c r="D35" s="9"/>
      <c r="E35" s="9"/>
      <c r="F35" s="10"/>
      <c r="G35" s="11"/>
      <c r="H35" s="9"/>
    </row>
    <row r="36" spans="1:8" ht="12.75">
      <c r="A36" s="8"/>
      <c r="B36" s="1" t="s">
        <v>61</v>
      </c>
      <c r="C36" s="11">
        <f>C35/C3</f>
        <v>114.62415531661618</v>
      </c>
      <c r="D36" s="9"/>
      <c r="E36" s="9"/>
      <c r="F36" s="10"/>
      <c r="G36" s="11"/>
      <c r="H36" s="9"/>
    </row>
    <row r="37" ht="12.75">
      <c r="A37" s="8"/>
    </row>
  </sheetData>
  <printOptions/>
  <pageMargins left="0.75" right="0.75" top="1" bottom="1" header="0.5" footer="0.5"/>
  <pageSetup horizontalDpi="600" verticalDpi="600" orientation="landscape" paperSize="5"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Kyle Hall</dc:creator>
  <cp:keywords/>
  <dc:description/>
  <cp:lastModifiedBy>OIT</cp:lastModifiedBy>
  <cp:lastPrinted>2012-06-01T15:53:10Z</cp:lastPrinted>
  <dcterms:created xsi:type="dcterms:W3CDTF">2011-03-02T14:39:05Z</dcterms:created>
  <dcterms:modified xsi:type="dcterms:W3CDTF">2012-06-22T20:37:06Z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